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8" yWindow="348" windowWidth="9540" windowHeight="8700"/>
  </bookViews>
  <sheets>
    <sheet name="2017" sheetId="1" r:id="rId1"/>
  </sheets>
  <calcPr calcId="144525"/>
</workbook>
</file>

<file path=xl/calcChain.xml><?xml version="1.0" encoding="utf-8"?>
<calcChain xmlns="http://schemas.openxmlformats.org/spreadsheetml/2006/main">
  <c r="F42" i="1" l="1"/>
  <c r="F40" i="1"/>
  <c r="F39" i="1"/>
  <c r="F38" i="1"/>
  <c r="F41" i="1"/>
  <c r="F13" i="1"/>
  <c r="F34" i="1"/>
  <c r="F20" i="1"/>
  <c r="F19" i="1"/>
  <c r="F18" i="1"/>
  <c r="F17" i="1"/>
  <c r="F16" i="1"/>
  <c r="F33" i="1" l="1"/>
  <c r="F32" i="1"/>
  <c r="F31" i="1"/>
  <c r="F30" i="1"/>
  <c r="F29" i="1"/>
  <c r="F28" i="1"/>
  <c r="F27" i="1"/>
  <c r="F26" i="1"/>
  <c r="F25" i="1"/>
  <c r="F24" i="1"/>
  <c r="E34" i="1"/>
  <c r="E33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F22" i="1"/>
  <c r="F21" i="1"/>
  <c r="F12" i="1"/>
</calcChain>
</file>

<file path=xl/sharedStrings.xml><?xml version="1.0" encoding="utf-8"?>
<sst xmlns="http://schemas.openxmlformats.org/spreadsheetml/2006/main" count="91" uniqueCount="89">
  <si>
    <t>Приложение 4б</t>
  </si>
  <si>
    <t>к приказу ФСТ России</t>
  </si>
  <si>
    <t>от "31" января 2011 г. № 36-э</t>
  </si>
  <si>
    <t>(наименование субъекта естественных монополий)</t>
  </si>
  <si>
    <t>в сфере оказания услуг по транспортировке газа по газораспределительным сетям</t>
  </si>
  <si>
    <t>№ № пунктов</t>
  </si>
  <si>
    <t>Наименование показателя</t>
  </si>
  <si>
    <t>Сроки строительства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</si>
  <si>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</si>
  <si>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</si>
  <si>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</si>
  <si>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 по объекту</t>
  </si>
  <si>
    <t>в отчетном периоде</t>
  </si>
  <si>
    <t>протяженность линейной трубопроводов, км</t>
  </si>
  <si>
    <t xml:space="preserve">диаметр (диапазон диаметров) трубопроводов, мм </t>
  </si>
  <si>
    <t>количество газорегуляторных пунктов, ед</t>
  </si>
  <si>
    <t>Общая сумма инвестиций</t>
  </si>
  <si>
    <t>Сведения о строительстве, реконструкции объектов капитального строительства</t>
  </si>
  <si>
    <t>в том числе объекты капитального строительства (основные стройки):</t>
  </si>
  <si>
    <t>3</t>
  </si>
  <si>
    <t>новые объекты в том числе:</t>
  </si>
  <si>
    <t>4</t>
  </si>
  <si>
    <t>6</t>
  </si>
  <si>
    <t xml:space="preserve">Сведения о приобретении внеоборотных активов  </t>
  </si>
  <si>
    <t>Примечание: [1] - стоимостная оценка инвестиций приведена с НДС</t>
  </si>
  <si>
    <t>Стоимостная оценка инвестиций , тыс. руб.[1]</t>
  </si>
  <si>
    <t>6.1.</t>
  </si>
  <si>
    <t>Приобретение газопроводов</t>
  </si>
  <si>
    <t>6.2.</t>
  </si>
  <si>
    <t>Приобретение автотранспорта</t>
  </si>
  <si>
    <t>6.3.</t>
  </si>
  <si>
    <t>Реконструируемые (модернизируемые) объекты</t>
  </si>
  <si>
    <t xml:space="preserve">Генеральный директор ООО "Газпром газораспределение Йошкар-Ола" </t>
  </si>
  <si>
    <t>А.Н. Еремин</t>
  </si>
  <si>
    <t>Газопровод высокого давления д.Малый Кадам - д.Чирки Оршанского района</t>
  </si>
  <si>
    <t>-</t>
  </si>
  <si>
    <t>Исполнитель Жданова О.В. т.72-06-77</t>
  </si>
  <si>
    <t>4.2</t>
  </si>
  <si>
    <t>3.1</t>
  </si>
  <si>
    <t>3.2</t>
  </si>
  <si>
    <t>3.3</t>
  </si>
  <si>
    <t>3.4</t>
  </si>
  <si>
    <t>3.5</t>
  </si>
  <si>
    <t>3.6</t>
  </si>
  <si>
    <t>3.7</t>
  </si>
  <si>
    <t>4.1</t>
  </si>
  <si>
    <t>4.3</t>
  </si>
  <si>
    <t>4.4</t>
  </si>
  <si>
    <t>4.5</t>
  </si>
  <si>
    <t>4.6</t>
  </si>
  <si>
    <t>4.7</t>
  </si>
  <si>
    <t>4.8</t>
  </si>
  <si>
    <t>4.9</t>
  </si>
  <si>
    <t>Информация об инвестиционных программах ООО "Газпром газораспределение Йошкар-Ола" за 2017 год</t>
  </si>
  <si>
    <t>Распределительный газопровод низкого давления I-й очереди строительства севернее д.Апшакбеляк г.Йошкар-Ола</t>
  </si>
  <si>
    <t>Газопровод высокого и низкого давления д.Рябинка Медведевского района</t>
  </si>
  <si>
    <t>Межпоселковый газопровод до д.Мари Вазормаш Мари-Турекского района</t>
  </si>
  <si>
    <t>Межпоселковый газопровод от ГРС п.Параньга до ГРС п.Мари-Турек</t>
  </si>
  <si>
    <t>Наружные газовые сети, ПГБ микрорайона "Молодежный" в г.Йошкар-Ола</t>
  </si>
  <si>
    <t>Газоснабжение жилых домов в д.Пеленгер (газопровод высокого давления) Медведевского района</t>
  </si>
  <si>
    <t>4.10</t>
  </si>
  <si>
    <t>4.11</t>
  </si>
  <si>
    <t>ПЭ Ø160 - 0,52 км</t>
  </si>
  <si>
    <t>ПЭ Ø160, Ø110, Ø63 - 8,8 км</t>
  </si>
  <si>
    <t>ГВД ПЭ Ø63 - 0,3 км, ПГБ - 1 шт,  ГВД ПЭ Ø160, Ø110 - 3,60 км</t>
  </si>
  <si>
    <t>ПЭ Ø110 - 2.0 км, ШРП - 1 шт</t>
  </si>
  <si>
    <t>ПЭ Ø160 - 5,7 км</t>
  </si>
  <si>
    <t>Газопровод ПЭ Ø110, протяженностью - 0,2 км, ПГБ - 1 компл.</t>
  </si>
  <si>
    <t>ГВД ПЭ Ø63, протяженностью - 1,2 км, ШРП - 1 шт</t>
  </si>
  <si>
    <t>Газопровод ул. Кукшенерская,1-я, 2-я Лесная, Набережная с. Эмеково (инв. №03920)</t>
  </si>
  <si>
    <t>ГРП №11 м-н "Центральный" ул. Петрова, 11 г.Йошкар-Ола (инв. №10046)</t>
  </si>
  <si>
    <t>ГРП №14 Ленинский м-н Ленинский пр., 14 г.Йошкар-Ола (инв. №10050)</t>
  </si>
  <si>
    <t>Газопровод ул. Строителей до д.Нольки и ГРП №16 (ул. Строителей, 38) (инв. №22097)</t>
  </si>
  <si>
    <t>ГРП №18 м-н Юбилейный ул. Петрова, 8 г.Йошкар-Ола (инв. №10051)</t>
  </si>
  <si>
    <t>Газопровод ул. Коммунистическая и ГРП №19 г.Йошкар-Ола (инв. №22055)</t>
  </si>
  <si>
    <t>Газопровод  кооп. "Тушнальский" Горномарийского района (инв. №01885)</t>
  </si>
  <si>
    <t>ШРП на газопроводе надз. НД д.Пижмарь с-за Восход М-Турек.р-на (инв.№00504)</t>
  </si>
  <si>
    <t xml:space="preserve">ШРП на газопроводе АГРС с.Хлебниково - д.Б. Карлыган - Арборы (инв.№00223) </t>
  </si>
  <si>
    <t>ШРП№49 на газопроводе к ГРП Семеновка-Знаменский СХП"Нива и ГРП № 38 (ул.Черепанова,10 п.Знаменский) (инв.№00142)</t>
  </si>
  <si>
    <t>Газопровод Звенигово - Исменцы и ГРП (ул.Молодежная, 5) с.Исменцы (инв. №00119)</t>
  </si>
  <si>
    <t>6.2.1</t>
  </si>
  <si>
    <t>6.2.2</t>
  </si>
  <si>
    <t>6.2.3</t>
  </si>
  <si>
    <t>Автомобиль Газ-330232-288</t>
  </si>
  <si>
    <t>Автомобиль КАМАЗ</t>
  </si>
  <si>
    <t>Приобретение оргтехники</t>
  </si>
  <si>
    <t>Приобретение оборудования для эксплуатации газового хозяйства</t>
  </si>
  <si>
    <t>6.4.</t>
  </si>
  <si>
    <t>Автомобиль  УАЗ 390995 (2 шт.)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</si>
</sst>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0.0"/>
    <numFmt numFmtId="165" formatCode="0.000"/>
  </numFmts>
  <fonts count="1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MS Sans Serif"/>
      <family val="2"/>
      <charset val="204"/>
    </font>
    <font>
      <sz val="13"/>
      <name val="Times New Roman"/>
      <family val="1"/>
      <charset val="204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18"/>
      <name val="Arial"/>
      <family val="2"/>
    </font>
    <font>
      <b/>
      <sz val="16"/>
      <color indexed="18"/>
      <name val="Arial"/>
      <family val="2"/>
    </font>
    <font>
      <sz val="10"/>
      <name val="Helv"/>
    </font>
    <font>
      <sz val="8"/>
      <name val="Arial"/>
      <family val="2"/>
    </font>
    <font>
      <sz val="9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gray125">
        <fgColor indexed="9"/>
        <bgColor indexed="44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lightUp">
        <fgColor indexed="22"/>
        <bgColor theme="0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0" fontId="6" fillId="0" borderId="0" applyNumberFormat="0" applyFont="0" applyFill="0" applyBorder="0" applyAlignment="0" applyProtection="0">
      <alignment vertical="top"/>
    </xf>
    <xf numFmtId="0" fontId="8" fillId="4" borderId="0">
      <alignment horizontal="left" vertical="center"/>
    </xf>
    <xf numFmtId="49" fontId="9" fillId="5" borderId="23">
      <alignment horizontal="left" vertical="top" wrapText="1"/>
    </xf>
    <xf numFmtId="0" fontId="9" fillId="3" borderId="0">
      <alignment horizontal="left" vertical="center"/>
    </xf>
    <xf numFmtId="0" fontId="8" fillId="6" borderId="0">
      <alignment horizontal="left" vertical="center"/>
    </xf>
    <xf numFmtId="0" fontId="10" fillId="2" borderId="0">
      <alignment horizontal="center" vertical="center"/>
    </xf>
    <xf numFmtId="0" fontId="11" fillId="0" borderId="0">
      <alignment horizontal="center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2" fillId="0" borderId="0"/>
    <xf numFmtId="0" fontId="13" fillId="0" borderId="0"/>
  </cellStyleXfs>
  <cellXfs count="99">
    <xf numFmtId="0" fontId="0" fillId="0" borderId="0" xfId="0"/>
    <xf numFmtId="0" fontId="2" fillId="7" borderId="0" xfId="0" applyFont="1" applyFill="1"/>
    <xf numFmtId="0" fontId="3" fillId="7" borderId="0" xfId="0" applyFont="1" applyFill="1" applyAlignment="1">
      <alignment horizontal="right"/>
    </xf>
    <xf numFmtId="0" fontId="5" fillId="7" borderId="0" xfId="0" applyFont="1" applyFill="1" applyAlignment="1">
      <alignment horizontal="center" vertical="center" wrapText="1"/>
    </xf>
    <xf numFmtId="0" fontId="2" fillId="7" borderId="0" xfId="0" applyFont="1" applyFill="1" applyAlignment="1">
      <alignment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8" xfId="0" applyFont="1" applyFill="1" applyBorder="1" applyAlignment="1"/>
    <xf numFmtId="0" fontId="2" fillId="7" borderId="10" xfId="0" applyFont="1" applyFill="1" applyBorder="1" applyAlignment="1">
      <alignment horizontal="left" vertical="center" wrapText="1"/>
    </xf>
    <xf numFmtId="0" fontId="2" fillId="7" borderId="11" xfId="0" applyFont="1" applyFill="1" applyBorder="1"/>
    <xf numFmtId="0" fontId="2" fillId="7" borderId="10" xfId="0" applyFont="1" applyFill="1" applyBorder="1" applyAlignment="1">
      <alignment horizontal="left" vertical="center" wrapText="1" indent="1"/>
    </xf>
    <xf numFmtId="0" fontId="2" fillId="7" borderId="20" xfId="0" applyFont="1" applyFill="1" applyBorder="1" applyAlignment="1">
      <alignment horizontal="left" indent="1"/>
    </xf>
    <xf numFmtId="0" fontId="2" fillId="7" borderId="2" xfId="0" applyFont="1" applyFill="1" applyBorder="1"/>
    <xf numFmtId="0" fontId="2" fillId="7" borderId="6" xfId="0" applyFont="1" applyFill="1" applyBorder="1"/>
    <xf numFmtId="0" fontId="2" fillId="7" borderId="4" xfId="0" applyFont="1" applyFill="1" applyBorder="1"/>
    <xf numFmtId="165" fontId="2" fillId="7" borderId="6" xfId="0" applyNumberFormat="1" applyFont="1" applyFill="1" applyBorder="1" applyAlignment="1">
      <alignment horizontal="center"/>
    </xf>
    <xf numFmtId="1" fontId="2" fillId="7" borderId="6" xfId="0" applyNumberFormat="1" applyFont="1" applyFill="1" applyBorder="1" applyAlignment="1">
      <alignment horizontal="center"/>
    </xf>
    <xf numFmtId="0" fontId="2" fillId="7" borderId="20" xfId="0" applyFont="1" applyFill="1" applyBorder="1" applyAlignment="1">
      <alignment horizontal="left"/>
    </xf>
    <xf numFmtId="0" fontId="2" fillId="7" borderId="16" xfId="0" applyFont="1" applyFill="1" applyBorder="1" applyAlignment="1">
      <alignment horizontal="left" wrapText="1"/>
    </xf>
    <xf numFmtId="0" fontId="2" fillId="7" borderId="8" xfId="0" applyFont="1" applyFill="1" applyBorder="1" applyAlignment="1">
      <alignment horizontal="left" wrapText="1"/>
    </xf>
    <xf numFmtId="0" fontId="7" fillId="7" borderId="0" xfId="0" applyFont="1" applyFill="1"/>
    <xf numFmtId="0" fontId="3" fillId="7" borderId="0" xfId="0" applyFont="1" applyFill="1" applyAlignment="1">
      <alignment horizontal="center"/>
    </xf>
    <xf numFmtId="164" fontId="2" fillId="7" borderId="6" xfId="0" applyNumberFormat="1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/>
    <xf numFmtId="0" fontId="2" fillId="8" borderId="4" xfId="0" applyFont="1" applyFill="1" applyBorder="1" applyAlignment="1"/>
    <xf numFmtId="0" fontId="2" fillId="8" borderId="3" xfId="0" applyFont="1" applyFill="1" applyBorder="1" applyAlignment="1"/>
    <xf numFmtId="0" fontId="2" fillId="8" borderId="13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21" xfId="0" applyFont="1" applyFill="1" applyBorder="1" applyAlignment="1">
      <alignment horizontal="center"/>
    </xf>
    <xf numFmtId="0" fontId="2" fillId="8" borderId="20" xfId="0" applyFont="1" applyFill="1" applyBorder="1" applyAlignment="1">
      <alignment horizontal="center"/>
    </xf>
    <xf numFmtId="0" fontId="2" fillId="8" borderId="22" xfId="0" applyFont="1" applyFill="1" applyBorder="1" applyAlignment="1">
      <alignment horizontal="center"/>
    </xf>
    <xf numFmtId="0" fontId="2" fillId="8" borderId="24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2" fillId="8" borderId="18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0" fontId="2" fillId="8" borderId="17" xfId="0" applyFont="1" applyFill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2" fillId="8" borderId="27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8" borderId="26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2" fillId="7" borderId="16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left" vertical="center" wrapText="1"/>
    </xf>
    <xf numFmtId="0" fontId="2" fillId="8" borderId="0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2" fillId="7" borderId="6" xfId="0" applyNumberFormat="1" applyFont="1" applyFill="1" applyBorder="1" applyAlignment="1">
      <alignment horizontal="center"/>
    </xf>
    <xf numFmtId="164" fontId="2" fillId="7" borderId="12" xfId="0" applyNumberFormat="1" applyFont="1" applyFill="1" applyBorder="1"/>
    <xf numFmtId="0" fontId="2" fillId="0" borderId="0" xfId="0" applyFont="1" applyFill="1"/>
    <xf numFmtId="0" fontId="2" fillId="0" borderId="7" xfId="0" applyFont="1" applyFill="1" applyBorder="1" applyAlignment="1">
      <alignment horizontal="center"/>
    </xf>
    <xf numFmtId="49" fontId="2" fillId="0" borderId="8" xfId="1" applyNumberFormat="1" applyFont="1" applyFill="1" applyBorder="1" applyAlignment="1" applyProtection="1">
      <alignment horizontal="center" vertical="center" wrapText="1"/>
    </xf>
    <xf numFmtId="49" fontId="2" fillId="0" borderId="10" xfId="1" applyNumberFormat="1" applyFont="1" applyFill="1" applyBorder="1" applyAlignment="1" applyProtection="1">
      <alignment horizontal="center" vertical="center" wrapText="1"/>
    </xf>
    <xf numFmtId="49" fontId="2" fillId="0" borderId="20" xfId="1" applyNumberFormat="1" applyFont="1" applyFill="1" applyBorder="1" applyAlignment="1" applyProtection="1">
      <alignment horizontal="center" vertical="center" wrapText="1"/>
    </xf>
    <xf numFmtId="49" fontId="2" fillId="0" borderId="16" xfId="1" applyNumberFormat="1" applyFont="1" applyFill="1" applyBorder="1" applyAlignment="1" applyProtection="1">
      <alignment horizontal="center" vertical="center" wrapText="1"/>
    </xf>
    <xf numFmtId="164" fontId="2" fillId="0" borderId="8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 horizontal="center"/>
    </xf>
    <xf numFmtId="165" fontId="2" fillId="0" borderId="6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64" fontId="2" fillId="0" borderId="19" xfId="0" applyNumberFormat="1" applyFont="1" applyFill="1" applyBorder="1" applyAlignment="1">
      <alignment horizontal="center"/>
    </xf>
    <xf numFmtId="164" fontId="2" fillId="0" borderId="16" xfId="0" applyNumberFormat="1" applyFont="1" applyFill="1" applyBorder="1" applyAlignment="1">
      <alignment horizontal="center"/>
    </xf>
    <xf numFmtId="165" fontId="2" fillId="0" borderId="6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5" fontId="2" fillId="0" borderId="19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vertical="center" wrapText="1"/>
    </xf>
    <xf numFmtId="165" fontId="2" fillId="0" borderId="15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164" fontId="2" fillId="0" borderId="20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/>
    </xf>
    <xf numFmtId="49" fontId="2" fillId="0" borderId="0" xfId="1" applyNumberFormat="1" applyFont="1" applyFill="1" applyBorder="1" applyAlignment="1" applyProtection="1">
      <alignment horizontal="center" vertical="center" wrapText="1"/>
    </xf>
    <xf numFmtId="0" fontId="2" fillId="7" borderId="0" xfId="0" applyFont="1" applyFill="1" applyBorder="1" applyAlignment="1">
      <alignment horizontal="left" wrapText="1"/>
    </xf>
    <xf numFmtId="49" fontId="2" fillId="0" borderId="18" xfId="1" applyNumberFormat="1" applyFont="1" applyFill="1" applyBorder="1" applyAlignment="1" applyProtection="1">
      <alignment horizontal="center" vertical="center" wrapText="1"/>
    </xf>
    <xf numFmtId="49" fontId="2" fillId="0" borderId="6" xfId="1" applyNumberFormat="1" applyFont="1" applyFill="1" applyBorder="1" applyAlignment="1" applyProtection="1">
      <alignment horizontal="center" vertical="center" wrapText="1"/>
    </xf>
    <xf numFmtId="0" fontId="14" fillId="0" borderId="6" xfId="12" applyNumberFormat="1" applyFont="1" applyBorder="1" applyAlignment="1">
      <alignment vertical="top" wrapText="1"/>
    </xf>
    <xf numFmtId="0" fontId="14" fillId="0" borderId="1" xfId="12" applyNumberFormat="1" applyFont="1" applyBorder="1" applyAlignment="1">
      <alignment horizontal="left" vertical="center" wrapText="1" indent="2"/>
    </xf>
    <xf numFmtId="0" fontId="14" fillId="0" borderId="6" xfId="12" applyNumberFormat="1" applyFont="1" applyBorder="1" applyAlignment="1">
      <alignment horizontal="left" vertical="center" wrapText="1" indent="2"/>
    </xf>
    <xf numFmtId="0" fontId="7" fillId="7" borderId="0" xfId="0" applyFont="1" applyFill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4" fillId="7" borderId="0" xfId="0" applyFont="1" applyFill="1" applyAlignment="1">
      <alignment horizontal="center" wrapText="1"/>
    </xf>
    <xf numFmtId="0" fontId="4" fillId="7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</cellXfs>
  <cellStyles count="13">
    <cellStyle name="ITEM" xfId="2"/>
    <cellStyle name="MAGS_CSECONDBOLD" xfId="3"/>
    <cellStyle name="SECTION" xfId="4"/>
    <cellStyle name="SUBSECTION" xfId="5"/>
    <cellStyle name="SUBTITLES" xfId="6"/>
    <cellStyle name="TOP_LEVEL_TITLE" xfId="7"/>
    <cellStyle name="Денежный 2" xfId="9"/>
    <cellStyle name="Денежный 3" xfId="8"/>
    <cellStyle name="Обычный" xfId="0" builtinId="0"/>
    <cellStyle name="Обычный 2" xfId="10"/>
    <cellStyle name="Обычный_2017" xfId="12"/>
    <cellStyle name="Обычный_ФАКТ" xfId="1"/>
    <cellStyle name="Стиль 1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tabSelected="1" topLeftCell="A25" zoomScale="80" zoomScaleNormal="80" zoomScaleSheetLayoutView="71" workbookViewId="0">
      <pane xSplit="2" topLeftCell="C1" activePane="topRight" state="frozen"/>
      <selection activeCell="A10" sqref="A10"/>
      <selection pane="topRight" activeCell="F38" sqref="F38"/>
    </sheetView>
  </sheetViews>
  <sheetFormatPr defaultRowHeight="13.2" x14ac:dyDescent="0.25"/>
  <cols>
    <col min="1" max="1" width="7.5546875" style="54" customWidth="1"/>
    <col min="2" max="2" width="68.21875" style="1" customWidth="1"/>
    <col min="3" max="3" width="10.5546875" style="1" customWidth="1"/>
    <col min="4" max="4" width="11.33203125" style="1" customWidth="1"/>
    <col min="5" max="5" width="12.77734375" style="1" customWidth="1"/>
    <col min="6" max="6" width="11" style="1" customWidth="1"/>
    <col min="7" max="7" width="13.88671875" style="1" customWidth="1"/>
    <col min="8" max="8" width="18.44140625" style="1" customWidth="1"/>
    <col min="9" max="9" width="20.21875" style="1" customWidth="1"/>
    <col min="10" max="16384" width="8.88671875" style="1"/>
  </cols>
  <sheetData>
    <row r="1" spans="1:9" ht="18.75" customHeight="1" x14ac:dyDescent="0.3">
      <c r="I1" s="2" t="s">
        <v>0</v>
      </c>
    </row>
    <row r="2" spans="1:9" ht="15.6" x14ac:dyDescent="0.3">
      <c r="I2" s="2" t="s">
        <v>1</v>
      </c>
    </row>
    <row r="3" spans="1:9" ht="15.6" x14ac:dyDescent="0.3">
      <c r="I3" s="2" t="s">
        <v>2</v>
      </c>
    </row>
    <row r="5" spans="1:9" ht="15.75" customHeight="1" x14ac:dyDescent="0.3">
      <c r="B5" s="90" t="s">
        <v>53</v>
      </c>
      <c r="C5" s="90"/>
      <c r="D5" s="90"/>
      <c r="E5" s="90"/>
      <c r="F5" s="90"/>
      <c r="G5" s="90"/>
      <c r="H5" s="90"/>
      <c r="I5" s="90"/>
    </row>
    <row r="6" spans="1:9" x14ac:dyDescent="0.25">
      <c r="B6" s="3"/>
      <c r="C6" s="3"/>
      <c r="D6" s="3"/>
      <c r="E6" s="1" t="s">
        <v>3</v>
      </c>
      <c r="F6" s="4"/>
      <c r="G6" s="4"/>
      <c r="H6" s="4"/>
      <c r="I6" s="4"/>
    </row>
    <row r="7" spans="1:9" ht="15.6" x14ac:dyDescent="0.25">
      <c r="B7" s="91" t="s">
        <v>4</v>
      </c>
      <c r="C7" s="91"/>
      <c r="D7" s="91"/>
      <c r="E7" s="91"/>
      <c r="F7" s="91"/>
      <c r="G7" s="91"/>
      <c r="H7" s="91"/>
      <c r="I7" s="91"/>
    </row>
    <row r="9" spans="1:9" ht="29.25" customHeight="1" x14ac:dyDescent="0.25">
      <c r="A9" s="92" t="s">
        <v>5</v>
      </c>
      <c r="B9" s="94" t="s">
        <v>6</v>
      </c>
      <c r="C9" s="96" t="s">
        <v>7</v>
      </c>
      <c r="D9" s="97"/>
      <c r="E9" s="96" t="s">
        <v>25</v>
      </c>
      <c r="F9" s="97"/>
      <c r="G9" s="96" t="s">
        <v>8</v>
      </c>
      <c r="H9" s="98"/>
      <c r="I9" s="97"/>
    </row>
    <row r="10" spans="1:9" ht="52.8" x14ac:dyDescent="0.25">
      <c r="A10" s="93"/>
      <c r="B10" s="95"/>
      <c r="C10" s="5" t="s">
        <v>9</v>
      </c>
      <c r="D10" s="5" t="s">
        <v>10</v>
      </c>
      <c r="E10" s="24" t="s">
        <v>11</v>
      </c>
      <c r="F10" s="24" t="s">
        <v>12</v>
      </c>
      <c r="G10" s="5" t="s">
        <v>13</v>
      </c>
      <c r="H10" s="5" t="s">
        <v>14</v>
      </c>
      <c r="I10" s="5" t="s">
        <v>15</v>
      </c>
    </row>
    <row r="11" spans="1:9" x14ac:dyDescent="0.25">
      <c r="A11" s="55">
        <v>1</v>
      </c>
      <c r="B11" s="6">
        <v>2</v>
      </c>
      <c r="C11" s="7">
        <v>3</v>
      </c>
      <c r="D11" s="6">
        <v>4</v>
      </c>
      <c r="E11" s="7">
        <v>5</v>
      </c>
      <c r="F11" s="6">
        <v>6</v>
      </c>
      <c r="G11" s="6">
        <v>7</v>
      </c>
      <c r="H11" s="6">
        <v>8</v>
      </c>
      <c r="I11" s="6">
        <v>9</v>
      </c>
    </row>
    <row r="12" spans="1:9" x14ac:dyDescent="0.25">
      <c r="A12" s="56">
        <v>1</v>
      </c>
      <c r="B12" s="8" t="s">
        <v>16</v>
      </c>
      <c r="C12" s="88"/>
      <c r="D12" s="88"/>
      <c r="E12" s="88"/>
      <c r="F12" s="60">
        <f>ROUND(F13+F35,1)</f>
        <v>159951.29999999999</v>
      </c>
      <c r="G12" s="25"/>
      <c r="H12" s="26"/>
      <c r="I12" s="27"/>
    </row>
    <row r="13" spans="1:9" x14ac:dyDescent="0.25">
      <c r="A13" s="57">
        <v>2</v>
      </c>
      <c r="B13" s="9" t="s">
        <v>17</v>
      </c>
      <c r="C13" s="89"/>
      <c r="D13" s="89"/>
      <c r="E13" s="89"/>
      <c r="F13" s="61">
        <f>ROUND(F15+F23,1)</f>
        <v>100119.9</v>
      </c>
      <c r="G13" s="10"/>
      <c r="H13" s="10"/>
      <c r="I13" s="10"/>
    </row>
    <row r="14" spans="1:9" x14ac:dyDescent="0.25">
      <c r="A14" s="57"/>
      <c r="B14" s="11" t="s">
        <v>18</v>
      </c>
      <c r="C14" s="89"/>
      <c r="D14" s="89"/>
      <c r="E14" s="89"/>
      <c r="F14" s="53"/>
      <c r="G14" s="28"/>
      <c r="H14" s="29"/>
      <c r="I14" s="30"/>
    </row>
    <row r="15" spans="1:9" x14ac:dyDescent="0.25">
      <c r="A15" s="58" t="s">
        <v>19</v>
      </c>
      <c r="B15" s="12" t="s">
        <v>20</v>
      </c>
      <c r="C15" s="13"/>
      <c r="D15" s="14"/>
      <c r="E15" s="15"/>
      <c r="F15" s="62">
        <v>72261.600000000006</v>
      </c>
      <c r="G15" s="63">
        <v>41.054000000000002</v>
      </c>
      <c r="H15" s="16"/>
      <c r="I15" s="17"/>
    </row>
    <row r="16" spans="1:9" ht="41.4" customHeight="1" x14ac:dyDescent="0.25">
      <c r="A16" s="59" t="s">
        <v>38</v>
      </c>
      <c r="B16" s="49" t="s">
        <v>34</v>
      </c>
      <c r="C16" s="65">
        <v>2015</v>
      </c>
      <c r="D16" s="66">
        <v>2017</v>
      </c>
      <c r="E16" s="67">
        <f>ROUND(16855.77*1.18,1)</f>
        <v>19889.8</v>
      </c>
      <c r="F16" s="68">
        <f>10227.4*1.18</f>
        <v>12068.331999999999</v>
      </c>
      <c r="G16" s="64">
        <v>10.419</v>
      </c>
      <c r="H16" s="69" t="s">
        <v>62</v>
      </c>
      <c r="I16" s="52">
        <v>2</v>
      </c>
    </row>
    <row r="17" spans="1:9" ht="29.4" customHeight="1" x14ac:dyDescent="0.25">
      <c r="A17" s="59" t="s">
        <v>39</v>
      </c>
      <c r="B17" s="49" t="s">
        <v>54</v>
      </c>
      <c r="C17" s="70">
        <v>2016</v>
      </c>
      <c r="D17" s="71">
        <v>2017</v>
      </c>
      <c r="E17" s="72">
        <f>ROUND(14243.81*1.18,1)</f>
        <v>16807.7</v>
      </c>
      <c r="F17" s="73">
        <f>12926*1.18</f>
        <v>15252.679999999998</v>
      </c>
      <c r="G17" s="74">
        <v>8.8879999999999999</v>
      </c>
      <c r="H17" s="75" t="s">
        <v>63</v>
      </c>
      <c r="I17" s="47" t="s">
        <v>35</v>
      </c>
    </row>
    <row r="18" spans="1:9" ht="44.4" customHeight="1" x14ac:dyDescent="0.25">
      <c r="A18" s="59" t="s">
        <v>40</v>
      </c>
      <c r="B18" s="49" t="s">
        <v>55</v>
      </c>
      <c r="C18" s="70">
        <v>2016</v>
      </c>
      <c r="D18" s="71">
        <v>2017</v>
      </c>
      <c r="E18" s="72">
        <f>ROUND(9238*1.18,1)</f>
        <v>10900.8</v>
      </c>
      <c r="F18" s="73">
        <f>7564.1*1.18</f>
        <v>8925.6380000000008</v>
      </c>
      <c r="G18" s="76">
        <v>5.8380000000000001</v>
      </c>
      <c r="H18" s="77" t="s">
        <v>64</v>
      </c>
      <c r="I18" s="48">
        <v>1</v>
      </c>
    </row>
    <row r="19" spans="1:9" ht="37.799999999999997" customHeight="1" x14ac:dyDescent="0.25">
      <c r="A19" s="59" t="s">
        <v>41</v>
      </c>
      <c r="B19" s="49" t="s">
        <v>56</v>
      </c>
      <c r="C19" s="70">
        <v>2016</v>
      </c>
      <c r="D19" s="71">
        <v>2017</v>
      </c>
      <c r="E19" s="72">
        <f>ROUND(2578.74*1.18,1)</f>
        <v>3042.9</v>
      </c>
      <c r="F19" s="73">
        <f>2090*1.18</f>
        <v>2466.1999999999998</v>
      </c>
      <c r="G19" s="76">
        <v>1.871</v>
      </c>
      <c r="H19" s="77" t="s">
        <v>65</v>
      </c>
      <c r="I19" s="48">
        <v>1</v>
      </c>
    </row>
    <row r="20" spans="1:9" ht="28.2" customHeight="1" x14ac:dyDescent="0.25">
      <c r="A20" s="59" t="s">
        <v>42</v>
      </c>
      <c r="B20" s="49" t="s">
        <v>57</v>
      </c>
      <c r="C20" s="70">
        <v>2016</v>
      </c>
      <c r="D20" s="71" t="s">
        <v>35</v>
      </c>
      <c r="E20" s="72">
        <f>ROUND(13595.99*1.18,1)</f>
        <v>16043.3</v>
      </c>
      <c r="F20" s="73">
        <f>1960.3*1.18</f>
        <v>2313.154</v>
      </c>
      <c r="G20" s="76">
        <v>0</v>
      </c>
      <c r="H20" s="77" t="s">
        <v>66</v>
      </c>
      <c r="I20" s="48" t="s">
        <v>35</v>
      </c>
    </row>
    <row r="21" spans="1:9" ht="52.2" customHeight="1" x14ac:dyDescent="0.25">
      <c r="A21" s="59" t="s">
        <v>43</v>
      </c>
      <c r="B21" s="49" t="s">
        <v>58</v>
      </c>
      <c r="C21" s="70">
        <v>2017</v>
      </c>
      <c r="D21" s="71">
        <v>2017</v>
      </c>
      <c r="E21" s="72">
        <f>ROUND(1525.42*1.18,1)</f>
        <v>1800</v>
      </c>
      <c r="F21" s="73">
        <f>ROUND((1230.03+252.35)*1.18,1)</f>
        <v>1749.2</v>
      </c>
      <c r="G21" s="76">
        <v>0.187</v>
      </c>
      <c r="H21" s="77" t="s">
        <v>67</v>
      </c>
      <c r="I21" s="48">
        <v>1</v>
      </c>
    </row>
    <row r="22" spans="1:9" ht="44.4" customHeight="1" x14ac:dyDescent="0.25">
      <c r="A22" s="59" t="s">
        <v>44</v>
      </c>
      <c r="B22" s="49" t="s">
        <v>59</v>
      </c>
      <c r="C22" s="70">
        <v>2017</v>
      </c>
      <c r="D22" s="71">
        <v>2017</v>
      </c>
      <c r="E22" s="72">
        <f>ROUND(1186.435*1.18,1)</f>
        <v>1400</v>
      </c>
      <c r="F22" s="73">
        <f>ROUND((1085.58+85.02)*1.18,1)</f>
        <v>1381.3</v>
      </c>
      <c r="G22" s="76">
        <v>1.2849999999999999</v>
      </c>
      <c r="H22" s="77" t="s">
        <v>68</v>
      </c>
      <c r="I22" s="48">
        <v>1</v>
      </c>
    </row>
    <row r="23" spans="1:9" x14ac:dyDescent="0.25">
      <c r="A23" s="58" t="s">
        <v>21</v>
      </c>
      <c r="B23" s="18" t="s">
        <v>31</v>
      </c>
      <c r="C23" s="31"/>
      <c r="D23" s="32"/>
      <c r="E23" s="33"/>
      <c r="F23" s="78">
        <v>27858.3</v>
      </c>
      <c r="G23" s="34"/>
      <c r="H23" s="35"/>
      <c r="I23" s="35"/>
    </row>
    <row r="24" spans="1:9" ht="26.4" x14ac:dyDescent="0.25">
      <c r="A24" s="57" t="s">
        <v>45</v>
      </c>
      <c r="B24" s="49" t="s">
        <v>69</v>
      </c>
      <c r="C24" s="70">
        <v>2016</v>
      </c>
      <c r="D24" s="71">
        <v>2017</v>
      </c>
      <c r="E24" s="72">
        <f>ROUND(ROUND(1633.37*1.18,2),1)</f>
        <v>1927.4</v>
      </c>
      <c r="F24" s="73">
        <f>ROUND(1200.49*1.18,1)</f>
        <v>1416.6</v>
      </c>
      <c r="G24" s="39"/>
      <c r="H24" s="40"/>
      <c r="I24" s="40"/>
    </row>
    <row r="25" spans="1:9" x14ac:dyDescent="0.25">
      <c r="A25" s="57" t="s">
        <v>37</v>
      </c>
      <c r="B25" s="49" t="s">
        <v>70</v>
      </c>
      <c r="C25" s="70">
        <v>2016</v>
      </c>
      <c r="D25" s="71">
        <v>2017</v>
      </c>
      <c r="E25" s="72">
        <f>ROUND(ROUND(1049.926*1.18,2),1)</f>
        <v>1238.9000000000001</v>
      </c>
      <c r="F25" s="79">
        <f>ROUND(881.58*1.18,1)</f>
        <v>1040.3</v>
      </c>
      <c r="G25" s="41"/>
      <c r="H25" s="42"/>
      <c r="I25" s="42"/>
    </row>
    <row r="26" spans="1:9" x14ac:dyDescent="0.25">
      <c r="A26" s="57" t="s">
        <v>46</v>
      </c>
      <c r="B26" s="49" t="s">
        <v>71</v>
      </c>
      <c r="C26" s="70">
        <v>2016</v>
      </c>
      <c r="D26" s="71">
        <v>2017</v>
      </c>
      <c r="E26" s="72">
        <f>ROUND(ROUND(1179.713*1.18,2),1)</f>
        <v>1392.1</v>
      </c>
      <c r="F26" s="79">
        <f>ROUND(955.41*1.18,1)</f>
        <v>1127.4000000000001</v>
      </c>
      <c r="G26" s="41"/>
      <c r="H26" s="42"/>
      <c r="I26" s="42"/>
    </row>
    <row r="27" spans="1:9" ht="26.4" x14ac:dyDescent="0.25">
      <c r="A27" s="57" t="s">
        <v>47</v>
      </c>
      <c r="B27" s="49" t="s">
        <v>72</v>
      </c>
      <c r="C27" s="70">
        <v>2016</v>
      </c>
      <c r="D27" s="71">
        <v>2017</v>
      </c>
      <c r="E27" s="72">
        <f>ROUND(ROUND(1043.12*1.18,2),1)</f>
        <v>1230.9000000000001</v>
      </c>
      <c r="F27" s="79">
        <f>ROUND(852.55*1.18,1)</f>
        <v>1006</v>
      </c>
      <c r="G27" s="41"/>
      <c r="H27" s="42"/>
      <c r="I27" s="42"/>
    </row>
    <row r="28" spans="1:9" x14ac:dyDescent="0.25">
      <c r="A28" s="57" t="s">
        <v>48</v>
      </c>
      <c r="B28" s="49" t="s">
        <v>73</v>
      </c>
      <c r="C28" s="70">
        <v>2016</v>
      </c>
      <c r="D28" s="71">
        <v>2017</v>
      </c>
      <c r="E28" s="72">
        <f>ROUND(ROUND(1044.97*1.18,2),1)</f>
        <v>1233.0999999999999</v>
      </c>
      <c r="F28" s="79">
        <f>ROUND(867.61*1.18,1)</f>
        <v>1023.8</v>
      </c>
      <c r="G28" s="41"/>
      <c r="H28" s="42"/>
      <c r="I28" s="42"/>
    </row>
    <row r="29" spans="1:9" x14ac:dyDescent="0.25">
      <c r="A29" s="57" t="s">
        <v>49</v>
      </c>
      <c r="B29" s="49" t="s">
        <v>74</v>
      </c>
      <c r="C29" s="70">
        <v>2016</v>
      </c>
      <c r="D29" s="71">
        <v>2017</v>
      </c>
      <c r="E29" s="72">
        <f>ROUND(ROUND(1120.601*1.18,2),1)</f>
        <v>1322.3</v>
      </c>
      <c r="F29" s="79">
        <f>ROUND(943.6*1.18,1)</f>
        <v>1113.4000000000001</v>
      </c>
      <c r="G29" s="41"/>
      <c r="H29" s="42"/>
      <c r="I29" s="42"/>
    </row>
    <row r="30" spans="1:9" x14ac:dyDescent="0.25">
      <c r="A30" s="57" t="s">
        <v>50</v>
      </c>
      <c r="B30" s="49" t="s">
        <v>75</v>
      </c>
      <c r="C30" s="70">
        <v>2016</v>
      </c>
      <c r="D30" s="71">
        <v>2017</v>
      </c>
      <c r="E30" s="72">
        <f>ROUND(ROUND(1322.37*1.18,2),1)</f>
        <v>1560.4</v>
      </c>
      <c r="F30" s="79">
        <f>ROUND(1344.2*1.18,1)</f>
        <v>1586.2</v>
      </c>
      <c r="G30" s="41"/>
      <c r="H30" s="42"/>
      <c r="I30" s="42"/>
    </row>
    <row r="31" spans="1:9" ht="26.4" x14ac:dyDescent="0.25">
      <c r="A31" s="57" t="s">
        <v>51</v>
      </c>
      <c r="B31" s="49" t="s">
        <v>76</v>
      </c>
      <c r="C31" s="70">
        <v>2015</v>
      </c>
      <c r="D31" s="71">
        <v>2017</v>
      </c>
      <c r="E31" s="72">
        <f>ROUND(ROUND(1293.1*1.18,2),1)</f>
        <v>1525.9</v>
      </c>
      <c r="F31" s="79">
        <f>ROUND(1251.22*1.18,1)</f>
        <v>1476.4</v>
      </c>
      <c r="G31" s="41"/>
      <c r="H31" s="42"/>
      <c r="I31" s="42"/>
    </row>
    <row r="32" spans="1:9" ht="25.8" customHeight="1" x14ac:dyDescent="0.25">
      <c r="A32" s="57" t="s">
        <v>52</v>
      </c>
      <c r="B32" s="49" t="s">
        <v>77</v>
      </c>
      <c r="C32" s="70">
        <v>2015</v>
      </c>
      <c r="D32" s="71">
        <v>2017</v>
      </c>
      <c r="E32" s="72">
        <f>ROUND(ROUND(1293.1*1.18,2),1)</f>
        <v>1525.9</v>
      </c>
      <c r="F32" s="79">
        <f>ROUND(1227.62*1.18,1)</f>
        <v>1448.6</v>
      </c>
      <c r="G32" s="50"/>
      <c r="H32" s="42"/>
      <c r="I32" s="42"/>
    </row>
    <row r="33" spans="1:9" ht="26.4" x14ac:dyDescent="0.25">
      <c r="A33" s="57" t="s">
        <v>60</v>
      </c>
      <c r="B33" s="49" t="s">
        <v>78</v>
      </c>
      <c r="C33" s="70">
        <v>2015</v>
      </c>
      <c r="D33" s="71">
        <v>2017</v>
      </c>
      <c r="E33" s="72">
        <f>ROUND(ROUND(4120.31*1.18,2),1)</f>
        <v>4862</v>
      </c>
      <c r="F33" s="79">
        <f>ROUND(4218.34*1.18,1)</f>
        <v>4977.6000000000004</v>
      </c>
      <c r="G33" s="50"/>
      <c r="H33" s="42"/>
      <c r="I33" s="42"/>
    </row>
    <row r="34" spans="1:9" ht="26.4" x14ac:dyDescent="0.25">
      <c r="A34" s="57" t="s">
        <v>61</v>
      </c>
      <c r="B34" s="49" t="s">
        <v>79</v>
      </c>
      <c r="C34" s="70">
        <v>2016</v>
      </c>
      <c r="D34" s="71">
        <v>2017</v>
      </c>
      <c r="E34" s="72">
        <f>ROUND(ROUND(2157.08*1.18,2),1)</f>
        <v>2545.4</v>
      </c>
      <c r="F34" s="79">
        <f>1942.6*1.18</f>
        <v>2292.2679999999996</v>
      </c>
      <c r="G34" s="50"/>
      <c r="H34" s="42"/>
      <c r="I34" s="42"/>
    </row>
    <row r="35" spans="1:9" ht="18.600000000000001" customHeight="1" x14ac:dyDescent="0.25">
      <c r="A35" s="58" t="s">
        <v>22</v>
      </c>
      <c r="B35" s="18" t="s">
        <v>23</v>
      </c>
      <c r="C35" s="31"/>
      <c r="D35" s="32"/>
      <c r="E35" s="33"/>
      <c r="F35" s="78">
        <v>59831.4</v>
      </c>
      <c r="G35" s="34"/>
      <c r="H35" s="35"/>
      <c r="I35" s="35"/>
    </row>
    <row r="36" spans="1:9" x14ac:dyDescent="0.25">
      <c r="A36" s="56" t="s">
        <v>26</v>
      </c>
      <c r="B36" s="20" t="s">
        <v>27</v>
      </c>
      <c r="C36" s="28"/>
      <c r="D36" s="43"/>
      <c r="E36" s="44"/>
      <c r="F36" s="60">
        <v>52714.1</v>
      </c>
      <c r="G36" s="45"/>
      <c r="H36" s="46"/>
      <c r="I36" s="46"/>
    </row>
    <row r="37" spans="1:9" x14ac:dyDescent="0.25">
      <c r="A37" s="57" t="s">
        <v>28</v>
      </c>
      <c r="B37" s="19" t="s">
        <v>29</v>
      </c>
      <c r="C37" s="36"/>
      <c r="D37" s="37"/>
      <c r="E37" s="38"/>
      <c r="F37" s="73">
        <v>6652.6</v>
      </c>
      <c r="G37" s="39"/>
      <c r="H37" s="40"/>
      <c r="I37" s="40"/>
    </row>
    <row r="38" spans="1:9" ht="16.2" customHeight="1" x14ac:dyDescent="0.25">
      <c r="A38" s="82" t="s">
        <v>80</v>
      </c>
      <c r="B38" s="85" t="s">
        <v>88</v>
      </c>
      <c r="C38" s="36"/>
      <c r="D38" s="37"/>
      <c r="E38" s="38"/>
      <c r="F38" s="79">
        <f>1189.2*1.18</f>
        <v>1403.2560000000001</v>
      </c>
      <c r="G38" s="38"/>
      <c r="H38" s="37"/>
      <c r="I38" s="37"/>
    </row>
    <row r="39" spans="1:9" x14ac:dyDescent="0.25">
      <c r="A39" s="83" t="s">
        <v>81</v>
      </c>
      <c r="B39" s="86" t="s">
        <v>83</v>
      </c>
      <c r="C39" s="51"/>
      <c r="D39" s="51"/>
      <c r="E39" s="51"/>
      <c r="F39" s="62">
        <f>832.6*1.18</f>
        <v>982.46799999999996</v>
      </c>
      <c r="G39" s="51"/>
      <c r="H39" s="51"/>
      <c r="I39" s="51"/>
    </row>
    <row r="40" spans="1:9" ht="15" customHeight="1" x14ac:dyDescent="0.25">
      <c r="A40" s="83" t="s">
        <v>82</v>
      </c>
      <c r="B40" s="86" t="s">
        <v>84</v>
      </c>
      <c r="C40" s="51"/>
      <c r="D40" s="51"/>
      <c r="E40" s="51"/>
      <c r="F40" s="23">
        <f>3391*1.18</f>
        <v>4001.3799999999997</v>
      </c>
      <c r="G40" s="51"/>
      <c r="H40" s="51"/>
      <c r="I40" s="51"/>
    </row>
    <row r="41" spans="1:9" ht="15" customHeight="1" x14ac:dyDescent="0.25">
      <c r="A41" s="83" t="s">
        <v>30</v>
      </c>
      <c r="B41" s="84" t="s">
        <v>85</v>
      </c>
      <c r="C41" s="51"/>
      <c r="D41" s="51"/>
      <c r="E41" s="51"/>
      <c r="F41" s="23">
        <f>68.4*1.18</f>
        <v>80.712000000000003</v>
      </c>
      <c r="G41" s="51"/>
      <c r="H41" s="51"/>
      <c r="I41" s="51"/>
    </row>
    <row r="42" spans="1:9" ht="15" customHeight="1" x14ac:dyDescent="0.25">
      <c r="A42" s="83" t="s">
        <v>87</v>
      </c>
      <c r="B42" s="84" t="s">
        <v>86</v>
      </c>
      <c r="C42" s="51"/>
      <c r="D42" s="51"/>
      <c r="E42" s="51"/>
      <c r="F42" s="23">
        <f>325.4*1.18</f>
        <v>383.97199999999998</v>
      </c>
      <c r="G42" s="51"/>
      <c r="H42" s="51"/>
      <c r="I42" s="51"/>
    </row>
    <row r="43" spans="1:9" ht="15" customHeight="1" x14ac:dyDescent="0.25">
      <c r="A43" s="83"/>
      <c r="B43" s="84"/>
      <c r="C43" s="51"/>
      <c r="D43" s="51"/>
      <c r="E43" s="51"/>
      <c r="F43" s="23"/>
      <c r="G43" s="51"/>
      <c r="H43" s="51"/>
      <c r="I43" s="51"/>
    </row>
    <row r="44" spans="1:9" ht="15" customHeight="1" x14ac:dyDescent="0.25">
      <c r="A44" s="80"/>
      <c r="B44" s="81"/>
    </row>
    <row r="45" spans="1:9" x14ac:dyDescent="0.25">
      <c r="B45" s="1" t="s">
        <v>24</v>
      </c>
    </row>
    <row r="49" spans="1:6" ht="16.8" x14ac:dyDescent="0.3">
      <c r="A49" s="87" t="s">
        <v>32</v>
      </c>
      <c r="B49" s="87"/>
      <c r="C49" s="87"/>
      <c r="D49" s="87"/>
      <c r="F49" s="21" t="s">
        <v>33</v>
      </c>
    </row>
    <row r="51" spans="1:6" x14ac:dyDescent="0.25">
      <c r="A51" s="54" t="s">
        <v>36</v>
      </c>
    </row>
    <row r="53" spans="1:6" ht="15.6" x14ac:dyDescent="0.3">
      <c r="E53" s="22"/>
    </row>
  </sheetData>
  <mergeCells count="9">
    <mergeCell ref="A49:D49"/>
    <mergeCell ref="C12:E14"/>
    <mergeCell ref="B5:I5"/>
    <mergeCell ref="B7:I7"/>
    <mergeCell ref="A9:A10"/>
    <mergeCell ref="B9:B10"/>
    <mergeCell ref="C9:D9"/>
    <mergeCell ref="E9:F9"/>
    <mergeCell ref="G9:I9"/>
  </mergeCells>
  <printOptions horizontalCentered="1"/>
  <pageMargins left="0.47244094488188981" right="0.27559055118110237" top="0.53125" bottom="0.2" header="0.51181102362204722" footer="0.2"/>
  <pageSetup paperSize="9"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Александра В. Лебедева</dc:creator>
  <cp:lastModifiedBy>Ольга В. Жданова</cp:lastModifiedBy>
  <cp:lastPrinted>2018-05-03T10:54:56Z</cp:lastPrinted>
  <dcterms:created xsi:type="dcterms:W3CDTF">2012-05-16T09:04:24Z</dcterms:created>
  <dcterms:modified xsi:type="dcterms:W3CDTF">2018-05-07T11:00:54Z</dcterms:modified>
</cp:coreProperties>
</file>