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225" windowWidth="9540" windowHeight="8820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F41" i="1" l="1"/>
  <c r="F43" i="1"/>
  <c r="F40" i="1"/>
  <c r="F37" i="1"/>
  <c r="F15" i="1"/>
  <c r="F22" i="1"/>
  <c r="F17" i="1"/>
  <c r="F19" i="1"/>
  <c r="F36" i="1" l="1"/>
  <c r="F35" i="1"/>
  <c r="F12" i="1" s="1"/>
  <c r="F11" i="1" s="1"/>
  <c r="E33" i="1" l="1"/>
  <c r="F33" i="1"/>
  <c r="E34" i="1"/>
  <c r="F34" i="1"/>
  <c r="F32" i="1"/>
  <c r="E32" i="1" s="1"/>
  <c r="F31" i="1"/>
  <c r="E31" i="1" s="1"/>
  <c r="F30" i="1"/>
  <c r="E30" i="1" s="1"/>
  <c r="F29" i="1"/>
  <c r="F28" i="1"/>
  <c r="F27" i="1"/>
  <c r="F26" i="1"/>
  <c r="F25" i="1"/>
  <c r="F24" i="1"/>
  <c r="F23" i="1"/>
  <c r="F21" i="1"/>
  <c r="F20" i="1"/>
  <c r="F18" i="1"/>
  <c r="F16" i="1"/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G14" i="1" l="1"/>
  <c r="I14" i="1"/>
</calcChain>
</file>

<file path=xl/sharedStrings.xml><?xml version="1.0" encoding="utf-8"?>
<sst xmlns="http://schemas.openxmlformats.org/spreadsheetml/2006/main" count="81" uniqueCount="80">
  <si>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</si>
  <si>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</si>
  <si>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</si>
  <si>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</si>
  <si>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</si>
  <si>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</si>
  <si>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</si>
  <si>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</si>
  <si>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</si>
  <si>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</si>
  <si>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</si>
  <si>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</si>
  <si>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</si>
  <si>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</si>
  <si>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(основные стройки):</t>
  </si>
  <si>
    <t>3</t>
  </si>
  <si>
    <t>новые объекты в том числе:</t>
  </si>
  <si>
    <t>3.1.</t>
  </si>
  <si>
    <t>63-110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</si>
  <si>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</si>
  <si>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</si>
  <si>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</si>
  <si>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</si>
  <si>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</si>
  <si>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</si>
  <si>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</si>
  <si>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</si>
  <si>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</si>
  <si>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</si>
  <si>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</si>
  <si>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</t>
  </si>
  <si>
    <t>6</t>
  </si>
  <si>
    <t xml:space="preserve">Сведения о приобретении внеоборотных активов  </t>
  </si>
  <si>
    <t>3.13.</t>
  </si>
  <si>
    <t>3.14.</t>
  </si>
  <si>
    <t>Примечание: [1] - стоимостная оценка инвестиций приведена с НДС</t>
  </si>
  <si>
    <t>3.15.</t>
  </si>
  <si>
    <t>3.16.</t>
  </si>
  <si>
    <t>3.17.</t>
  </si>
  <si>
    <t>Стоимостная оценка инвестиций , тыс. руб.[1]</t>
  </si>
  <si>
    <t>Межпоселковый газопровод до д.Старокрещено, Ошканер, Ноли Кукмарь, Нижний Ядыкбеляк Новоторъяльского района</t>
  </si>
  <si>
    <t>Межпоселковый газопровод  до д.Янькино, д.Пальтикино Горномарийского района</t>
  </si>
  <si>
    <t>Межпоселковый газопровод и ШРП д.Часовенная Волжского района</t>
  </si>
  <si>
    <t>6.1.</t>
  </si>
  <si>
    <t>Приобретение газопроводов</t>
  </si>
  <si>
    <t>6.2.</t>
  </si>
  <si>
    <t>Приобретение автотранспорта</t>
  </si>
  <si>
    <t>6.3.</t>
  </si>
  <si>
    <t>Приобретение оборудования</t>
  </si>
  <si>
    <t>Информация об инвестиционных программах ООО "Газпром газораспределение Йошкар-Ола" за 2014 год</t>
  </si>
  <si>
    <t>Межпоселковый газопровод д.Очаково - д.Бизюргуб Волжского района</t>
  </si>
  <si>
    <t>Газопровод высокого давления к п.Приволжский Волжского района</t>
  </si>
  <si>
    <t>Газопровод высокого давления к микрорайону "Фестивальный"</t>
  </si>
  <si>
    <t>Межпоселковый газопровод до д.Савкино Поле</t>
  </si>
  <si>
    <t>Межпоселковый газопровод к СНП "Лесная сказка" п.Сурок</t>
  </si>
  <si>
    <t>Межпоселковый газопровод до д.Кёрды Оршанского района</t>
  </si>
  <si>
    <t>Межпоселковый газопровод к п.Ильинка  Оршанского района</t>
  </si>
  <si>
    <t>Межпоселковый газопровод д.Ирмучаш - д.Шеменермучаш Параньгинского района</t>
  </si>
  <si>
    <t>Газопровод высокого давления к ул.Заречная д.Ильпанур Параньгинского района</t>
  </si>
  <si>
    <t>Межпоселковый газопровод д.Шабыково - д.Клубеничное Поле - д.Василенки - д.Семенсола Сернурского района</t>
  </si>
  <si>
    <t>Газопровод высокого давления в микрорайоне "Северный" п.Советский</t>
  </si>
  <si>
    <t>Межпоселковый газопровод высокого давления д.Шудасола - д.Лайсола Советского района</t>
  </si>
  <si>
    <t>-</t>
  </si>
  <si>
    <t>Межпоселковый газопровод от д.Руду Шургуял до д.Ружбеляк и д.Шорсола Куженерского района</t>
  </si>
  <si>
    <t>3.23.</t>
  </si>
  <si>
    <t>Газопровод высокого давления с установкой ПГБ до д. Шоядур Медведевского района</t>
  </si>
  <si>
    <t>Газопровод высокого давления к плавательному бассейну в п.Советский</t>
  </si>
  <si>
    <t>Реконструируемые (модернизируемые) объекты</t>
  </si>
  <si>
    <t>Комплекс технических средств АСДУ диспетчерского пункта</t>
  </si>
  <si>
    <t xml:space="preserve">Учебный полигон по адресу: п.Медведево, ул.Чехова, 8 </t>
  </si>
  <si>
    <t>3.28.</t>
  </si>
  <si>
    <t>3.29.</t>
  </si>
  <si>
    <t>4.1.</t>
  </si>
  <si>
    <t>Газопровод низкого давления микрорайон №8 п.Параньга</t>
  </si>
  <si>
    <t>Автомобиль аварийной службы и автомастерская ГАЗ-33081</t>
  </si>
  <si>
    <t>Компрессор ХANS</t>
  </si>
  <si>
    <t>6.2.1.</t>
  </si>
  <si>
    <t>6.3.1.</t>
  </si>
  <si>
    <t>Автомобиль марка ГАЗ, модель 322173</t>
  </si>
  <si>
    <t>6.2.2.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</si>
</sst>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</fonts>
  <fills count="9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6" borderId="0">
      <alignment horizontal="left" vertical="center"/>
    </xf>
    <xf numFmtId="49" fontId="9" fillId="7" borderId="23">
      <alignment horizontal="left" vertical="top" wrapText="1"/>
    </xf>
    <xf numFmtId="0" fontId="9" fillId="5" borderId="0">
      <alignment horizontal="left" vertical="center"/>
    </xf>
    <xf numFmtId="0" fontId="8" fillId="8" borderId="0">
      <alignment horizontal="left" vertical="center"/>
    </xf>
    <xf numFmtId="0" fontId="10" fillId="4" borderId="0">
      <alignment horizontal="center" vertical="center"/>
    </xf>
    <xf numFmtId="0" fontId="11" fillId="0" borderId="0">
      <alignment horizontal="center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/>
    <xf numFmtId="164" fontId="2" fillId="0" borderId="8" xfId="0" applyNumberFormat="1" applyFont="1" applyBorder="1" applyAlignment="1">
      <alignment horizontal="center"/>
    </xf>
    <xf numFmtId="0" fontId="6" fillId="2" borderId="2" xfId="0" applyFont="1" applyFill="1" applyBorder="1" applyAlignment="1"/>
    <xf numFmtId="0" fontId="6" fillId="2" borderId="4" xfId="0" applyFont="1" applyFill="1" applyBorder="1" applyAlignment="1"/>
    <xf numFmtId="0" fontId="6" fillId="2" borderId="3" xfId="0" applyFont="1" applyFill="1" applyBorder="1" applyAlignment="1"/>
    <xf numFmtId="49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0" xfId="0" applyFont="1" applyBorder="1" applyAlignment="1">
      <alignment horizontal="left" vertical="center" wrapText="1" indent="1"/>
    </xf>
    <xf numFmtId="0" fontId="2" fillId="0" borderId="12" xfId="0" applyFont="1" applyBorder="1"/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2" fillId="3" borderId="10" xfId="1" applyNumberFormat="1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 wrapText="1"/>
    </xf>
    <xf numFmtId="49" fontId="2" fillId="3" borderId="16" xfId="1" applyNumberFormat="1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49" fontId="2" fillId="3" borderId="12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2" xfId="0" applyFont="1" applyBorder="1"/>
    <xf numFmtId="0" fontId="2" fillId="0" borderId="20" xfId="0" applyFont="1" applyBorder="1" applyAlignment="1">
      <alignment horizontal="left" indent="1"/>
    </xf>
    <xf numFmtId="49" fontId="2" fillId="0" borderId="20" xfId="1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/>
    <xf numFmtId="165" fontId="2" fillId="0" borderId="4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4" xfId="0" applyFont="1" applyBorder="1"/>
    <xf numFmtId="1" fontId="2" fillId="0" borderId="6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9" fontId="2" fillId="3" borderId="20" xfId="1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left" wrapText="1" indent="1"/>
    </xf>
    <xf numFmtId="164" fontId="2" fillId="3" borderId="20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49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 wrapText="1" indent="1"/>
    </xf>
    <xf numFmtId="0" fontId="7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9"/>
    <cellStyle name="Денежный 3" xfId="8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80" zoomScaleNormal="80" zoomScaleSheetLayoutView="71" workbookViewId="0">
      <pane xSplit="2" topLeftCell="C1" activePane="topRight" state="frozen"/>
      <selection activeCell="A10" sqref="A10"/>
      <selection pane="topRight" activeCell="Q9" sqref="Q9"/>
    </sheetView>
  </sheetViews>
  <sheetFormatPr defaultColWidth="8.85546875" defaultRowHeight="12.75" x14ac:dyDescent="0.2"/>
  <cols>
    <col min="1" max="1" width="7.5703125" style="1" customWidth="1"/>
    <col min="2" max="2" width="68.28515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6384" width="8.85546875" style="1"/>
  </cols>
  <sheetData>
    <row r="1" spans="1:9" ht="18.75" customHeight="1" x14ac:dyDescent="0.25">
      <c r="I1" s="2"/>
    </row>
    <row r="2" spans="1:9" ht="15.75" x14ac:dyDescent="0.25">
      <c r="I2" s="2"/>
    </row>
    <row r="3" spans="1:9" ht="15.75" x14ac:dyDescent="0.25">
      <c r="I3" s="2"/>
    </row>
    <row r="5" spans="1:9" ht="15.75" customHeight="1" x14ac:dyDescent="0.25">
      <c r="B5" s="83" t="s">
        <v>49</v>
      </c>
      <c r="C5" s="83"/>
      <c r="D5" s="83"/>
      <c r="E5" s="83"/>
      <c r="F5" s="83"/>
      <c r="G5" s="83"/>
      <c r="H5" s="83"/>
      <c r="I5" s="83"/>
    </row>
    <row r="6" spans="1:9" ht="15.75" x14ac:dyDescent="0.2">
      <c r="B6" s="84" t="s">
        <v>0</v>
      </c>
      <c r="C6" s="84"/>
      <c r="D6" s="84"/>
      <c r="E6" s="84"/>
      <c r="F6" s="84"/>
      <c r="G6" s="84"/>
      <c r="H6" s="84"/>
      <c r="I6" s="84"/>
    </row>
    <row r="8" spans="1:9" ht="29.25" customHeight="1" x14ac:dyDescent="0.2">
      <c r="A8" s="85" t="s">
        <v>1</v>
      </c>
      <c r="B8" s="85" t="s">
        <v>2</v>
      </c>
      <c r="C8" s="87" t="s">
        <v>3</v>
      </c>
      <c r="D8" s="88"/>
      <c r="E8" s="87" t="s">
        <v>39</v>
      </c>
      <c r="F8" s="88"/>
      <c r="G8" s="87" t="s">
        <v>4</v>
      </c>
      <c r="H8" s="89"/>
      <c r="I8" s="88"/>
    </row>
    <row r="9" spans="1:9" ht="63.75" x14ac:dyDescent="0.2">
      <c r="A9" s="86"/>
      <c r="B9" s="86"/>
      <c r="C9" s="3" t="s">
        <v>5</v>
      </c>
      <c r="D9" s="3" t="s">
        <v>6</v>
      </c>
      <c r="E9" s="34" t="s">
        <v>7</v>
      </c>
      <c r="F9" s="34" t="s">
        <v>8</v>
      </c>
      <c r="G9" s="3" t="s">
        <v>9</v>
      </c>
      <c r="H9" s="3" t="s">
        <v>10</v>
      </c>
      <c r="I9" s="3" t="s">
        <v>11</v>
      </c>
    </row>
    <row r="10" spans="1:9" x14ac:dyDescent="0.2">
      <c r="A10" s="4">
        <v>1</v>
      </c>
      <c r="B10" s="5">
        <v>2</v>
      </c>
      <c r="C10" s="6">
        <v>3</v>
      </c>
      <c r="D10" s="5">
        <v>4</v>
      </c>
      <c r="E10" s="6">
        <v>5</v>
      </c>
      <c r="F10" s="5">
        <v>6</v>
      </c>
      <c r="G10" s="5">
        <v>7</v>
      </c>
      <c r="H10" s="5">
        <v>8</v>
      </c>
      <c r="I10" s="5">
        <v>9</v>
      </c>
    </row>
    <row r="11" spans="1:9" x14ac:dyDescent="0.2">
      <c r="A11" s="7">
        <v>1</v>
      </c>
      <c r="B11" s="8" t="s">
        <v>12</v>
      </c>
      <c r="C11" s="81"/>
      <c r="D11" s="81"/>
      <c r="E11" s="81"/>
      <c r="F11" s="9">
        <f>F12+F37+F39+F42</f>
        <v>80840.112200000003</v>
      </c>
      <c r="G11" s="10"/>
      <c r="H11" s="11"/>
      <c r="I11" s="12"/>
    </row>
    <row r="12" spans="1:9" x14ac:dyDescent="0.2">
      <c r="A12" s="13">
        <v>2</v>
      </c>
      <c r="B12" s="14" t="s">
        <v>13</v>
      </c>
      <c r="C12" s="82"/>
      <c r="D12" s="82"/>
      <c r="E12" s="82"/>
      <c r="F12" s="15">
        <f>F14+F35</f>
        <v>65156.3122</v>
      </c>
      <c r="G12" s="16"/>
      <c r="H12" s="16"/>
      <c r="I12" s="16"/>
    </row>
    <row r="13" spans="1:9" x14ac:dyDescent="0.2">
      <c r="A13" s="13"/>
      <c r="B13" s="17" t="s">
        <v>14</v>
      </c>
      <c r="C13" s="82"/>
      <c r="D13" s="82"/>
      <c r="E13" s="82"/>
      <c r="F13" s="18"/>
      <c r="G13" s="19"/>
      <c r="H13" s="20"/>
      <c r="I13" s="21"/>
    </row>
    <row r="14" spans="1:9" ht="19.5" customHeight="1" x14ac:dyDescent="0.2">
      <c r="A14" s="38" t="s">
        <v>15</v>
      </c>
      <c r="B14" s="37" t="s">
        <v>16</v>
      </c>
      <c r="C14" s="36"/>
      <c r="D14" s="35"/>
      <c r="E14" s="43"/>
      <c r="F14" s="39">
        <v>54445.7</v>
      </c>
      <c r="G14" s="41">
        <f>SUM(G15:G28)</f>
        <v>36.581999999999994</v>
      </c>
      <c r="H14" s="42"/>
      <c r="I14" s="44">
        <f>SUM(I15:I28)</f>
        <v>22</v>
      </c>
    </row>
    <row r="15" spans="1:9" s="40" customFormat="1" ht="25.9" customHeight="1" x14ac:dyDescent="0.25">
      <c r="A15" s="25" t="s">
        <v>17</v>
      </c>
      <c r="B15" s="55" t="s">
        <v>42</v>
      </c>
      <c r="C15" s="56">
        <v>2014</v>
      </c>
      <c r="D15" s="57">
        <v>2014</v>
      </c>
      <c r="E15" s="58">
        <f>351.2+F15</f>
        <v>1915.2664</v>
      </c>
      <c r="F15" s="59">
        <f>1325.48*1.18</f>
        <v>1564.0663999999999</v>
      </c>
      <c r="G15" s="60">
        <v>0.86599999999999999</v>
      </c>
      <c r="H15" s="57">
        <v>63</v>
      </c>
      <c r="I15" s="57">
        <v>1</v>
      </c>
    </row>
    <row r="16" spans="1:9" s="40" customFormat="1" ht="31.5" x14ac:dyDescent="0.25">
      <c r="A16" s="22" t="s">
        <v>19</v>
      </c>
      <c r="B16" s="55" t="s">
        <v>50</v>
      </c>
      <c r="C16" s="61">
        <v>2013</v>
      </c>
      <c r="D16" s="62">
        <v>2014</v>
      </c>
      <c r="E16" s="63">
        <f>743.2+F16</f>
        <v>4509.8779999999997</v>
      </c>
      <c r="F16" s="64">
        <f>3192.1*1.18</f>
        <v>3766.6779999999999</v>
      </c>
      <c r="G16" s="65">
        <v>4.585</v>
      </c>
      <c r="H16" s="62">
        <v>110</v>
      </c>
      <c r="I16" s="62">
        <v>1</v>
      </c>
    </row>
    <row r="17" spans="1:9" s="40" customFormat="1" ht="31.5" x14ac:dyDescent="0.25">
      <c r="A17" s="22" t="s">
        <v>20</v>
      </c>
      <c r="B17" s="55" t="s">
        <v>51</v>
      </c>
      <c r="C17" s="61">
        <v>2014</v>
      </c>
      <c r="D17" s="62">
        <v>2014</v>
      </c>
      <c r="E17" s="63">
        <f>F17</f>
        <v>1397.5329999999999</v>
      </c>
      <c r="F17" s="64">
        <f>1184.35*1.18</f>
        <v>1397.5329999999999</v>
      </c>
      <c r="G17" s="65">
        <v>0.67700000000000005</v>
      </c>
      <c r="H17" s="62">
        <v>63</v>
      </c>
      <c r="I17" s="62">
        <v>1</v>
      </c>
    </row>
    <row r="18" spans="1:9" s="40" customFormat="1" ht="30" customHeight="1" x14ac:dyDescent="0.25">
      <c r="A18" s="22" t="s">
        <v>21</v>
      </c>
      <c r="B18" s="55" t="s">
        <v>41</v>
      </c>
      <c r="C18" s="61">
        <v>2014</v>
      </c>
      <c r="D18" s="62">
        <v>2014</v>
      </c>
      <c r="E18" s="63">
        <f>531.8+F18</f>
        <v>3431.1543999999994</v>
      </c>
      <c r="F18" s="64">
        <f>2457.08*1.18</f>
        <v>2899.3543999999997</v>
      </c>
      <c r="G18" s="65">
        <v>3.36</v>
      </c>
      <c r="H18" s="62" t="s">
        <v>18</v>
      </c>
      <c r="I18" s="62">
        <v>2</v>
      </c>
    </row>
    <row r="19" spans="1:9" s="40" customFormat="1" ht="15.75" x14ac:dyDescent="0.25">
      <c r="A19" s="22" t="s">
        <v>22</v>
      </c>
      <c r="B19" s="55" t="s">
        <v>52</v>
      </c>
      <c r="C19" s="61">
        <v>2014</v>
      </c>
      <c r="D19" s="62">
        <v>2014</v>
      </c>
      <c r="E19" s="63">
        <f>369.9+F19</f>
        <v>4673.3717999999999</v>
      </c>
      <c r="F19" s="64">
        <f>3647.01*1.18</f>
        <v>4303.4718000000003</v>
      </c>
      <c r="G19" s="65">
        <v>0.12</v>
      </c>
      <c r="H19" s="62">
        <v>225</v>
      </c>
      <c r="I19" s="62">
        <v>1</v>
      </c>
    </row>
    <row r="20" spans="1:9" s="40" customFormat="1" ht="24.6" customHeight="1" x14ac:dyDescent="0.25">
      <c r="A20" s="22" t="s">
        <v>23</v>
      </c>
      <c r="B20" s="55" t="s">
        <v>53</v>
      </c>
      <c r="C20" s="61">
        <v>2014</v>
      </c>
      <c r="D20" s="62">
        <v>2014</v>
      </c>
      <c r="E20" s="63">
        <f>184.4+F20</f>
        <v>1842.4888000000001</v>
      </c>
      <c r="F20" s="64">
        <f>1405.16*1.18</f>
        <v>1658.0888</v>
      </c>
      <c r="G20" s="65">
        <v>1.75</v>
      </c>
      <c r="H20" s="62">
        <v>63</v>
      </c>
      <c r="I20" s="62">
        <v>1</v>
      </c>
    </row>
    <row r="21" spans="1:9" s="40" customFormat="1" ht="15.75" x14ac:dyDescent="0.25">
      <c r="A21" s="22" t="s">
        <v>24</v>
      </c>
      <c r="B21" s="55" t="s">
        <v>54</v>
      </c>
      <c r="C21" s="61">
        <v>2014</v>
      </c>
      <c r="D21" s="62">
        <v>2014</v>
      </c>
      <c r="E21" s="63">
        <f>392.7+F21</f>
        <v>2111.252</v>
      </c>
      <c r="F21" s="64">
        <f>1456.4*1.18</f>
        <v>1718.5519999999999</v>
      </c>
      <c r="G21" s="65">
        <v>1.089</v>
      </c>
      <c r="H21" s="62">
        <v>63</v>
      </c>
      <c r="I21" s="62">
        <v>2</v>
      </c>
    </row>
    <row r="22" spans="1:9" s="40" customFormat="1" ht="31.5" x14ac:dyDescent="0.25">
      <c r="A22" s="22" t="s">
        <v>25</v>
      </c>
      <c r="B22" s="55" t="s">
        <v>40</v>
      </c>
      <c r="C22" s="61">
        <v>2014</v>
      </c>
      <c r="D22" s="62">
        <v>2014</v>
      </c>
      <c r="E22" s="63">
        <f>1402.9+F22</f>
        <v>9083.6380000000008</v>
      </c>
      <c r="F22" s="64">
        <f>6509.1*1.18</f>
        <v>7680.7380000000003</v>
      </c>
      <c r="G22" s="65">
        <v>8.9819999999999993</v>
      </c>
      <c r="H22" s="62" t="s">
        <v>18</v>
      </c>
      <c r="I22" s="62">
        <v>4</v>
      </c>
    </row>
    <row r="23" spans="1:9" s="40" customFormat="1" ht="15.75" x14ac:dyDescent="0.25">
      <c r="A23" s="22" t="s">
        <v>26</v>
      </c>
      <c r="B23" s="55" t="s">
        <v>55</v>
      </c>
      <c r="C23" s="61">
        <v>2014</v>
      </c>
      <c r="D23" s="62">
        <v>2014</v>
      </c>
      <c r="E23" s="63">
        <f>F23</f>
        <v>3403.1907999999999</v>
      </c>
      <c r="F23" s="64">
        <f>2884.06*1.18</f>
        <v>3403.1907999999999</v>
      </c>
      <c r="G23" s="65">
        <v>3.5</v>
      </c>
      <c r="H23" s="62">
        <v>63</v>
      </c>
      <c r="I23" s="62">
        <v>1</v>
      </c>
    </row>
    <row r="24" spans="1:9" s="40" customFormat="1" ht="15.75" x14ac:dyDescent="0.25">
      <c r="A24" s="25" t="s">
        <v>27</v>
      </c>
      <c r="B24" s="55" t="s">
        <v>56</v>
      </c>
      <c r="C24" s="61">
        <v>2014</v>
      </c>
      <c r="D24" s="62">
        <v>2014</v>
      </c>
      <c r="E24" s="63">
        <f t="shared" ref="E24:E29" si="0">F24</f>
        <v>2683.6976</v>
      </c>
      <c r="F24" s="64">
        <f>2274.32*1.18</f>
        <v>2683.6976</v>
      </c>
      <c r="G24" s="65">
        <v>3.9</v>
      </c>
      <c r="H24" s="62">
        <v>63</v>
      </c>
      <c r="I24" s="62">
        <v>2</v>
      </c>
    </row>
    <row r="25" spans="1:9" s="40" customFormat="1" ht="31.5" x14ac:dyDescent="0.25">
      <c r="A25" s="22" t="s">
        <v>28</v>
      </c>
      <c r="B25" s="55" t="s">
        <v>57</v>
      </c>
      <c r="C25" s="61">
        <v>2014</v>
      </c>
      <c r="D25" s="62">
        <v>2014</v>
      </c>
      <c r="E25" s="63">
        <f t="shared" si="0"/>
        <v>2086.8535999999999</v>
      </c>
      <c r="F25" s="64">
        <f>1768.52*1.18</f>
        <v>2086.8535999999999</v>
      </c>
      <c r="G25" s="65">
        <v>3.03</v>
      </c>
      <c r="H25" s="62">
        <v>63</v>
      </c>
      <c r="I25" s="62">
        <v>1</v>
      </c>
    </row>
    <row r="26" spans="1:9" s="40" customFormat="1" ht="31.5" x14ac:dyDescent="0.25">
      <c r="A26" s="22" t="s">
        <v>29</v>
      </c>
      <c r="B26" s="55" t="s">
        <v>58</v>
      </c>
      <c r="C26" s="61">
        <v>2014</v>
      </c>
      <c r="D26" s="62">
        <v>2014</v>
      </c>
      <c r="E26" s="63">
        <f t="shared" si="0"/>
        <v>1009.3484</v>
      </c>
      <c r="F26" s="64">
        <f>855.38*1.18</f>
        <v>1009.3484</v>
      </c>
      <c r="G26" s="65">
        <v>1.2</v>
      </c>
      <c r="H26" s="62">
        <v>63</v>
      </c>
      <c r="I26" s="62">
        <v>1</v>
      </c>
    </row>
    <row r="27" spans="1:9" s="40" customFormat="1" ht="31.5" x14ac:dyDescent="0.25">
      <c r="A27" s="25" t="s">
        <v>33</v>
      </c>
      <c r="B27" s="55" t="s">
        <v>59</v>
      </c>
      <c r="C27" s="61">
        <v>2014</v>
      </c>
      <c r="D27" s="62">
        <v>2014</v>
      </c>
      <c r="E27" s="63">
        <f t="shared" si="0"/>
        <v>4171.4769999999999</v>
      </c>
      <c r="F27" s="64">
        <f>3535.15*1.18</f>
        <v>4171.4769999999999</v>
      </c>
      <c r="G27" s="65">
        <v>2.669</v>
      </c>
      <c r="H27" s="62">
        <v>63</v>
      </c>
      <c r="I27" s="62">
        <v>3</v>
      </c>
    </row>
    <row r="28" spans="1:9" s="40" customFormat="1" ht="31.5" x14ac:dyDescent="0.25">
      <c r="A28" s="22" t="s">
        <v>34</v>
      </c>
      <c r="B28" s="55" t="s">
        <v>60</v>
      </c>
      <c r="C28" s="61">
        <v>2014</v>
      </c>
      <c r="D28" s="62">
        <v>2014</v>
      </c>
      <c r="E28" s="63">
        <f t="shared" si="0"/>
        <v>1038.9664</v>
      </c>
      <c r="F28" s="64">
        <f>880.48*1.18</f>
        <v>1038.9664</v>
      </c>
      <c r="G28" s="65">
        <v>0.85399999999999998</v>
      </c>
      <c r="H28" s="62">
        <v>110</v>
      </c>
      <c r="I28" s="62">
        <v>1</v>
      </c>
    </row>
    <row r="29" spans="1:9" s="40" customFormat="1" ht="31.5" x14ac:dyDescent="0.25">
      <c r="A29" s="22" t="s">
        <v>36</v>
      </c>
      <c r="B29" s="55" t="s">
        <v>61</v>
      </c>
      <c r="C29" s="61">
        <v>2014</v>
      </c>
      <c r="D29" s="62">
        <v>2014</v>
      </c>
      <c r="E29" s="63">
        <f t="shared" si="0"/>
        <v>1526.8255999999999</v>
      </c>
      <c r="F29" s="64">
        <f>1293.92*1.18</f>
        <v>1526.8255999999999</v>
      </c>
      <c r="G29" s="66">
        <v>2.1219999999999999</v>
      </c>
      <c r="H29" s="67">
        <v>63</v>
      </c>
      <c r="I29" s="67">
        <v>1</v>
      </c>
    </row>
    <row r="30" spans="1:9" s="40" customFormat="1" ht="31.5" x14ac:dyDescent="0.25">
      <c r="A30" s="22" t="s">
        <v>37</v>
      </c>
      <c r="B30" s="55" t="s">
        <v>65</v>
      </c>
      <c r="C30" s="61">
        <v>2014</v>
      </c>
      <c r="D30" s="62">
        <v>2014</v>
      </c>
      <c r="E30" s="63">
        <f>F30</f>
        <v>977.15800000000002</v>
      </c>
      <c r="F30" s="64">
        <f>828.1*1.18</f>
        <v>977.15800000000002</v>
      </c>
      <c r="G30" s="66">
        <v>0.02</v>
      </c>
      <c r="H30" s="67">
        <v>63</v>
      </c>
      <c r="I30" s="67">
        <v>1</v>
      </c>
    </row>
    <row r="31" spans="1:9" s="40" customFormat="1" ht="31.5" x14ac:dyDescent="0.25">
      <c r="A31" s="22" t="s">
        <v>38</v>
      </c>
      <c r="B31" s="55" t="s">
        <v>66</v>
      </c>
      <c r="C31" s="61">
        <v>2014</v>
      </c>
      <c r="D31" s="62">
        <v>2014</v>
      </c>
      <c r="E31" s="63">
        <f>F31</f>
        <v>841.88279999999997</v>
      </c>
      <c r="F31" s="64">
        <f>713.46*1.18</f>
        <v>841.88279999999997</v>
      </c>
      <c r="G31" s="66">
        <v>0.53700000000000003</v>
      </c>
      <c r="H31" s="67">
        <v>110</v>
      </c>
      <c r="I31" s="67">
        <v>1</v>
      </c>
    </row>
    <row r="32" spans="1:9" s="40" customFormat="1" ht="31.5" x14ac:dyDescent="0.25">
      <c r="A32" s="22" t="s">
        <v>64</v>
      </c>
      <c r="B32" s="55" t="s">
        <v>63</v>
      </c>
      <c r="C32" s="61">
        <v>2015</v>
      </c>
      <c r="D32" s="62">
        <v>2015</v>
      </c>
      <c r="E32" s="63">
        <f>5700+F32</f>
        <v>6552.3847999999998</v>
      </c>
      <c r="F32" s="64">
        <f>722.36*1.18</f>
        <v>852.38479999999993</v>
      </c>
      <c r="G32" s="66">
        <v>5.6</v>
      </c>
      <c r="H32" s="67">
        <v>110</v>
      </c>
      <c r="I32" s="67">
        <v>3</v>
      </c>
    </row>
    <row r="33" spans="1:9" s="40" customFormat="1" ht="30" customHeight="1" x14ac:dyDescent="0.25">
      <c r="A33" s="33" t="s">
        <v>70</v>
      </c>
      <c r="B33" s="71" t="s">
        <v>68</v>
      </c>
      <c r="C33" s="68">
        <v>2015</v>
      </c>
      <c r="D33" s="67" t="s">
        <v>62</v>
      </c>
      <c r="E33" s="69">
        <f>24005.5*1.18</f>
        <v>28326.489999999998</v>
      </c>
      <c r="F33" s="70">
        <f>2451*1.18</f>
        <v>2892.18</v>
      </c>
      <c r="G33" s="70"/>
      <c r="H33" s="70"/>
      <c r="I33" s="70"/>
    </row>
    <row r="34" spans="1:9" s="40" customFormat="1" ht="27" customHeight="1" x14ac:dyDescent="0.25">
      <c r="A34" s="33" t="s">
        <v>71</v>
      </c>
      <c r="B34" s="71" t="s">
        <v>69</v>
      </c>
      <c r="C34" s="68">
        <v>2014</v>
      </c>
      <c r="D34" s="67">
        <v>2015</v>
      </c>
      <c r="E34" s="69">
        <f>7325.3*1.18</f>
        <v>8643.8539999999994</v>
      </c>
      <c r="F34" s="70">
        <f>3358.79*1.18</f>
        <v>3963.3721999999998</v>
      </c>
      <c r="G34" s="70"/>
      <c r="H34" s="70"/>
      <c r="I34" s="70"/>
    </row>
    <row r="35" spans="1:9" s="40" customFormat="1" x14ac:dyDescent="0.2">
      <c r="A35" s="38" t="s">
        <v>30</v>
      </c>
      <c r="B35" s="45" t="s">
        <v>67</v>
      </c>
      <c r="C35" s="28"/>
      <c r="D35" s="29"/>
      <c r="E35" s="30"/>
      <c r="F35" s="46">
        <f>(1528.92+7547.87)*1.18</f>
        <v>10710.6122</v>
      </c>
      <c r="G35" s="47"/>
      <c r="H35" s="48"/>
      <c r="I35" s="48"/>
    </row>
    <row r="36" spans="1:9" s="40" customFormat="1" x14ac:dyDescent="0.2">
      <c r="A36" s="22" t="s">
        <v>72</v>
      </c>
      <c r="B36" s="24" t="s">
        <v>73</v>
      </c>
      <c r="C36" s="26"/>
      <c r="D36" s="27"/>
      <c r="E36" s="49"/>
      <c r="F36" s="23">
        <f>3259.6*1.18</f>
        <v>3846.3279999999995</v>
      </c>
      <c r="G36" s="50"/>
      <c r="H36" s="51"/>
      <c r="I36" s="51"/>
    </row>
    <row r="37" spans="1:9" x14ac:dyDescent="0.2">
      <c r="A37" s="38" t="s">
        <v>31</v>
      </c>
      <c r="B37" s="45" t="s">
        <v>32</v>
      </c>
      <c r="C37" s="28"/>
      <c r="D37" s="29"/>
      <c r="E37" s="30"/>
      <c r="F37" s="46">
        <f>F38+F39+F42</f>
        <v>7841.9000000000005</v>
      </c>
      <c r="G37" s="47"/>
      <c r="H37" s="48"/>
      <c r="I37" s="48"/>
    </row>
    <row r="38" spans="1:9" s="40" customFormat="1" x14ac:dyDescent="0.2">
      <c r="A38" s="73" t="s">
        <v>43</v>
      </c>
      <c r="B38" s="74" t="s">
        <v>44</v>
      </c>
      <c r="C38" s="19"/>
      <c r="D38" s="75"/>
      <c r="E38" s="72"/>
      <c r="F38" s="76">
        <v>0</v>
      </c>
      <c r="G38" s="77"/>
      <c r="H38" s="78"/>
      <c r="I38" s="78"/>
    </row>
    <row r="39" spans="1:9" s="40" customFormat="1" x14ac:dyDescent="0.2">
      <c r="A39" s="22" t="s">
        <v>45</v>
      </c>
      <c r="B39" s="24" t="s">
        <v>46</v>
      </c>
      <c r="C39" s="26"/>
      <c r="D39" s="27"/>
      <c r="E39" s="49"/>
      <c r="F39" s="23">
        <v>5197.1000000000004</v>
      </c>
      <c r="G39" s="50"/>
      <c r="H39" s="51"/>
      <c r="I39" s="51"/>
    </row>
    <row r="40" spans="1:9" s="40" customFormat="1" x14ac:dyDescent="0.2">
      <c r="A40" s="22" t="s">
        <v>76</v>
      </c>
      <c r="B40" s="79" t="s">
        <v>74</v>
      </c>
      <c r="C40" s="26"/>
      <c r="D40" s="27"/>
      <c r="E40" s="49"/>
      <c r="F40" s="23">
        <f>1720.83*1.18</f>
        <v>2030.5793999999999</v>
      </c>
      <c r="G40" s="50"/>
      <c r="H40" s="51"/>
      <c r="I40" s="51"/>
    </row>
    <row r="41" spans="1:9" s="40" customFormat="1" x14ac:dyDescent="0.2">
      <c r="A41" s="22" t="s">
        <v>79</v>
      </c>
      <c r="B41" s="79" t="s">
        <v>78</v>
      </c>
      <c r="C41" s="26"/>
      <c r="D41" s="27"/>
      <c r="E41" s="49"/>
      <c r="F41" s="23">
        <f>781.79*1.18</f>
        <v>922.51219999999989</v>
      </c>
      <c r="G41" s="50"/>
      <c r="H41" s="51"/>
      <c r="I41" s="51"/>
    </row>
    <row r="42" spans="1:9" s="40" customFormat="1" ht="15" customHeight="1" x14ac:dyDescent="0.2">
      <c r="A42" s="22" t="s">
        <v>47</v>
      </c>
      <c r="B42" s="24" t="s">
        <v>48</v>
      </c>
      <c r="C42" s="26"/>
      <c r="D42" s="27"/>
      <c r="E42" s="49"/>
      <c r="F42" s="23">
        <v>2644.8</v>
      </c>
      <c r="G42" s="50"/>
      <c r="H42" s="51"/>
      <c r="I42" s="51"/>
    </row>
    <row r="43" spans="1:9" s="40" customFormat="1" x14ac:dyDescent="0.2">
      <c r="A43" s="52" t="s">
        <v>77</v>
      </c>
      <c r="B43" s="53" t="s">
        <v>75</v>
      </c>
      <c r="C43" s="28"/>
      <c r="D43" s="29"/>
      <c r="E43" s="30"/>
      <c r="F43" s="54">
        <f>1104.07*1.18</f>
        <v>1302.8025999999998</v>
      </c>
      <c r="G43" s="30"/>
      <c r="H43" s="29"/>
      <c r="I43" s="29"/>
    </row>
    <row r="44" spans="1:9" x14ac:dyDescent="0.2">
      <c r="B44" s="1" t="s">
        <v>35</v>
      </c>
    </row>
    <row r="48" spans="1:9" ht="16.5" x14ac:dyDescent="0.25">
      <c r="A48" s="80"/>
      <c r="B48" s="80"/>
      <c r="C48" s="80"/>
      <c r="D48" s="80"/>
      <c r="F48" s="31"/>
    </row>
    <row r="52" spans="2:5" ht="15.75" x14ac:dyDescent="0.25">
      <c r="E52" s="32"/>
    </row>
    <row r="55" spans="2:5" x14ac:dyDescent="0.2">
      <c r="B55" s="40"/>
    </row>
  </sheetData>
  <mergeCells count="9">
    <mergeCell ref="A48:D48"/>
    <mergeCell ref="C11:E13"/>
    <mergeCell ref="B5:I5"/>
    <mergeCell ref="B6:I6"/>
    <mergeCell ref="A8:A9"/>
    <mergeCell ref="B8:B9"/>
    <mergeCell ref="C8:D8"/>
    <mergeCell ref="E8:F8"/>
    <mergeCell ref="G8:I8"/>
  </mergeCells>
  <printOptions horizontalCentered="1"/>
  <pageMargins left="0.47244094488188981" right="0.27559055118110237" top="0.53125" bottom="0.2" header="0.51181102362204722" footer="0.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В. Лебедева</dc:creator>
  <cp:lastModifiedBy>Ольга О. Протасова</cp:lastModifiedBy>
  <cp:lastPrinted>2015-02-04T05:59:15Z</cp:lastPrinted>
  <dcterms:created xsi:type="dcterms:W3CDTF">2012-05-16T09:04:24Z</dcterms:created>
  <dcterms:modified xsi:type="dcterms:W3CDTF">2015-05-07T05:20:37Z</dcterms:modified>
</cp:coreProperties>
</file>